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ipeline" sheetId="1" state="visible" r:id="rId1"/>
    <sheet name="Dashboard" sheetId="2" state="visible" r:id="rId2"/>
    <sheet name="Guide" sheetId="3" state="visible" r:id="rId3"/>
    <sheet name="Config" sheetId="4" state="visible" r:id="rId4"/>
  </sheets>
  <definedNames>
    <definedName name="_xlnm._FilterDatabase" localSheetId="0" hidden="1">'Pipeline'!$A$1:$M$60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2C2620"/>
      <sz val="10"/>
    </font>
    <font>
      <name val="Arial"/>
      <color rgb="009A8C78"/>
      <sz val="9"/>
    </font>
    <font>
      <name val="Arial"/>
      <b val="1"/>
      <color rgb="002C2620"/>
      <sz val="16"/>
    </font>
    <font>
      <name val="Arial"/>
      <i val="1"/>
      <color rgb="009A8C78"/>
      <sz val="9"/>
    </font>
    <font>
      <name val="Arial"/>
      <b val="1"/>
      <color rgb="00BD5836"/>
      <sz val="12"/>
    </font>
    <font>
      <name val="Arial"/>
      <b val="1"/>
      <color rgb="002C2620"/>
      <sz val="10"/>
    </font>
    <font>
      <name val="Arial"/>
      <color rgb="009A8C78"/>
      <sz val="10"/>
    </font>
    <font>
      <name val="Arial"/>
      <b val="1"/>
      <color rgb="002C2620"/>
      <sz val="15"/>
    </font>
    <font>
      <name val="Arial"/>
      <b val="1"/>
      <color rgb="00BD5836"/>
      <sz val="10"/>
    </font>
  </fonts>
  <fills count="3">
    <fill>
      <patternFill/>
    </fill>
    <fill>
      <patternFill patternType="gray125"/>
    </fill>
    <fill>
      <patternFill patternType="solid">
        <fgColor rgb="002C2620"/>
      </patternFill>
    </fill>
  </fills>
  <borders count="2">
    <border>
      <left/>
      <right/>
      <top/>
      <bottom/>
      <diagonal/>
    </border>
    <border>
      <left style="thin">
        <color rgb="00D8CEBB"/>
      </left>
      <right style="thin">
        <color rgb="00D8CEBB"/>
      </right>
      <top style="thin">
        <color rgb="00D8CEBB"/>
      </top>
      <bottom style="thin">
        <color rgb="00D8CEBB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0" borderId="1" pivotButton="0" quotePrefix="0" xfId="0"/>
    <xf numFmtId="164" fontId="2" fillId="0" borderId="1" pivotButton="0" quotePrefix="0" xfId="0"/>
    <xf numFmtId="0" fontId="3" fillId="0" borderId="0" applyAlignment="1" pivotButton="0" quotePrefix="0" xfId="0">
      <alignment horizontal="center"/>
    </xf>
    <xf numFmtId="164" fontId="0" fillId="0" borderId="0" pivotButton="0" quotePrefix="0" xfId="0"/>
    <xf numFmtId="0" fontId="3" fillId="0" borderId="1" applyAlignment="1" pivotButton="0" quotePrefix="0" xfId="0">
      <alignment horizontal="center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2" fillId="0" borderId="0" pivotButton="0" quotePrefix="0" xfId="0"/>
    <xf numFmtId="1" fontId="7" fillId="0" borderId="0" applyAlignment="1" pivotButton="0" quotePrefix="0" xfId="0">
      <alignment horizontal="right"/>
    </xf>
    <xf numFmtId="0" fontId="7" fillId="0" borderId="0" pivotButton="0" quotePrefix="0" xfId="0"/>
    <xf numFmtId="0" fontId="2" fillId="0" borderId="0" applyAlignment="1" pivotButton="0" quotePrefix="0" xfId="0">
      <alignment horizontal="right"/>
    </xf>
    <xf numFmtId="0" fontId="8" fillId="0" borderId="0" pivotButton="0" quotePrefix="0" xfId="0"/>
    <xf numFmtId="0" fontId="8" fillId="0" borderId="0" applyAlignment="1" pivotButton="0" quotePrefix="0" xfId="0">
      <alignment horizontal="right"/>
    </xf>
    <xf numFmtId="9" fontId="7" fillId="0" borderId="0" applyAlignment="1" pivotButton="0" quotePrefix="0" xfId="0">
      <alignment horizontal="right"/>
    </xf>
    <xf numFmtId="0" fontId="9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0" fillId="0" borderId="0" pivotButton="0" quotePrefix="0" xfId="0"/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dxfs count="3">
    <dxf>
      <fill>
        <patternFill patternType="solid">
          <fgColor rgb="00F6DAD2"/>
        </patternFill>
      </fill>
    </dxf>
    <dxf>
      <fill>
        <patternFill patternType="solid">
          <fgColor rgb="00ECE7DD"/>
        </patternFill>
      </fill>
    </dxf>
    <dxf>
      <font>
        <name val="Arial"/>
        <b val="1"/>
        <color rgb="009B2C1B"/>
        <sz val="10"/>
      </font>
      <fill>
        <patternFill patternType="solid">
          <fgColor rgb="00F6DAD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Reached each stage or beyond</a:t>
            </a:r>
          </a:p>
        </rich>
      </tx>
    </title>
    <plotArea>
      <barChart>
        <barDir val="bar"/>
        <grouping val="clustered"/>
        <ser>
          <idx val="0"/>
          <order val="0"/>
          <spPr>
            <a:solidFill>
              <a:srgbClr val="BD5836"/>
            </a:solidFill>
            <a:ln>
              <a:prstDash val="solid"/>
            </a:ln>
          </spPr>
          <cat>
            <numRef>
              <f>'Dashboard'!$A$13:$A$20</f>
            </numRef>
          </cat>
          <val>
            <numRef>
              <f>'Dashboard'!$B$13:$B$20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Current stage</a:t>
            </a:r>
          </a:p>
        </rich>
      </tx>
    </title>
    <plotArea>
      <barChart>
        <barDir val="col"/>
        <grouping val="clustered"/>
        <ser>
          <idx val="0"/>
          <order val="0"/>
          <spPr>
            <a:solidFill>
              <a:srgbClr val="C1893C"/>
            </a:solidFill>
            <a:ln>
              <a:prstDash val="solid"/>
            </a:ln>
          </spPr>
          <cat>
            <numRef>
              <f>'Dashboard'!$D$14:$D$21</f>
            </numRef>
          </cat>
          <val>
            <numRef>
              <f>'Dashboard'!$E$14:$E$21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Network / how I reached them</a:t>
            </a:r>
          </a:p>
        </rich>
      </tx>
    </title>
    <plotArea>
      <pieChart>
        <varyColors val="1"/>
        <ser>
          <idx val="0"/>
          <order val="0"/>
          <tx>
            <strRef>
              <f>'Dashboard'!E5</f>
            </strRef>
          </tx>
          <spPr>
            <a:ln>
              <a:prstDash val="solid"/>
            </a:ln>
          </spPr>
          <cat>
            <numRef>
              <f>'Dashboard'!$D$6:$D$9</f>
            </numRef>
          </cat>
          <val>
            <numRef>
              <f>'Dashboard'!$E$6:$E$9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Setup</author>
  </authors>
  <commentList>
    <comment ref="M1" authorId="0" shapeId="0">
      <text>
        <t>Filled in automatically from the Stage column. Do not edit or delete.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6</col>
      <colOff>0</colOff>
      <row>3</row>
      <rowOff>0</rowOff>
    </from>
    <ext cx="4680000" cy="306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6</col>
      <colOff>0</colOff>
      <row>21</row>
      <rowOff>0</rowOff>
    </from>
    <ext cx="4680000" cy="306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6</col>
      <colOff>0</colOff>
      <row>39</row>
      <rowOff>0</rowOff>
    </from>
    <ext cx="4680000" cy="306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24" customWidth="1" min="2" max="2"/>
    <col width="26" customWidth="1" min="3" max="3"/>
    <col width="20" customWidth="1" min="4" max="4"/>
    <col width="13" customWidth="1" min="5" max="5"/>
    <col width="18" customWidth="1" min="6" max="6"/>
    <col width="12" customWidth="1" min="7" max="7"/>
    <col width="13" customWidth="1" min="8" max="8"/>
    <col width="13" customWidth="1" min="9" max="9"/>
    <col width="26" customWidth="1" min="10" max="10"/>
    <col width="14" customWidth="1" min="11" max="11"/>
    <col width="36" customWidth="1" min="12" max="12"/>
    <col width="12" customWidth="1" min="13" max="13"/>
  </cols>
  <sheetData>
    <row r="1" ht="30" customHeight="1">
      <c r="A1" s="1" t="inlineStr">
        <is>
          <t>Company</t>
        </is>
      </c>
      <c r="B1" s="1" t="inlineStr">
        <is>
          <t>Role</t>
        </is>
      </c>
      <c r="C1" s="1" t="inlineStr">
        <is>
          <t>Link</t>
        </is>
      </c>
      <c r="D1" s="1" t="inlineStr">
        <is>
          <t>Contact</t>
        </is>
      </c>
      <c r="E1" s="1" t="inlineStr">
        <is>
          <t>Connection</t>
        </is>
      </c>
      <c r="F1" s="1" t="inlineStr">
        <is>
          <t>Stage</t>
        </is>
      </c>
      <c r="G1" s="1" t="inlineStr">
        <is>
          <t>Status</t>
        </is>
      </c>
      <c r="H1" s="1" t="inlineStr">
        <is>
          <t>Date added</t>
        </is>
      </c>
      <c r="I1" s="1" t="inlineStr">
        <is>
          <t>Last activity</t>
        </is>
      </c>
      <c r="J1" s="1" t="inlineStr">
        <is>
          <t>Next step</t>
        </is>
      </c>
      <c r="K1" s="1" t="inlineStr">
        <is>
          <t>Next step date</t>
        </is>
      </c>
      <c r="L1" s="1" t="inlineStr">
        <is>
          <t>Notes</t>
        </is>
      </c>
      <c r="M1" s="1" t="inlineStr">
        <is>
          <t>Stage # (auto)</t>
        </is>
      </c>
    </row>
    <row r="2">
      <c r="A2" s="2" t="inlineStr">
        <is>
          <t>Acme Robotics</t>
        </is>
      </c>
      <c r="B2" s="2" t="inlineStr">
        <is>
          <t>Operations Manager</t>
        </is>
      </c>
      <c r="C2" s="2" t="inlineStr">
        <is>
          <t>https://example.com/job</t>
        </is>
      </c>
      <c r="D2" s="2" t="inlineStr">
        <is>
          <t>Jordan Lee</t>
        </is>
      </c>
      <c r="E2" s="2" t="inlineStr">
        <is>
          <t>2nd degree</t>
        </is>
      </c>
      <c r="F2" s="2" t="inlineStr">
        <is>
          <t>Interview 1</t>
        </is>
      </c>
      <c r="G2" s="2" t="inlineStr">
        <is>
          <t>Active</t>
        </is>
      </c>
      <c r="H2" s="3" t="n">
        <v>46253</v>
      </c>
      <c r="I2" s="3" t="n">
        <v>46272</v>
      </c>
      <c r="J2" s="2" t="inlineStr">
        <is>
          <t>Send follow-up email</t>
        </is>
      </c>
      <c r="K2" s="3" t="n">
        <v>46275</v>
      </c>
      <c r="L2" s="2" t="inlineStr">
        <is>
          <t>Referred by a former colleague</t>
        </is>
      </c>
      <c r="M2" s="4">
        <f>IFERROR(MATCH(F2,Config!$A$2:$A$9,0),"")</f>
        <v/>
      </c>
    </row>
    <row r="3">
      <c r="A3" s="2" t="inlineStr">
        <is>
          <t>Globex Logistics</t>
        </is>
      </c>
      <c r="B3" s="2" t="inlineStr">
        <is>
          <t>Ops Lead</t>
        </is>
      </c>
      <c r="C3" s="2" t="inlineStr">
        <is>
          <t>https://example.com/job</t>
        </is>
      </c>
      <c r="D3" s="2" t="inlineStr">
        <is>
          <t>Priya N. (recruiter)</t>
        </is>
      </c>
      <c r="E3" s="2" t="inlineStr">
        <is>
          <t>Recruiter</t>
        </is>
      </c>
      <c r="F3" s="2" t="inlineStr">
        <is>
          <t>Response received</t>
        </is>
      </c>
      <c r="G3" s="2" t="inlineStr">
        <is>
          <t>Active</t>
        </is>
      </c>
      <c r="H3" s="3" t="n">
        <v>46262</v>
      </c>
      <c r="I3" s="3" t="n">
        <v>46269</v>
      </c>
      <c r="J3" s="2" t="inlineStr">
        <is>
          <t>Schedule screen call</t>
        </is>
      </c>
      <c r="K3" s="3" t="n">
        <v>46277</v>
      </c>
      <c r="L3" s="2" t="inlineStr"/>
      <c r="M3" s="4">
        <f>IFERROR(MATCH(F3,Config!$A$2:$A$9,0),"")</f>
        <v/>
      </c>
    </row>
    <row r="4">
      <c r="A4" s="2" t="inlineStr">
        <is>
          <t>Initech Health</t>
        </is>
      </c>
      <c r="B4" s="2" t="inlineStr">
        <is>
          <t>Director, Facilities Ops</t>
        </is>
      </c>
      <c r="C4" s="2" t="inlineStr">
        <is>
          <t>https://example.com/job</t>
        </is>
      </c>
      <c r="D4" s="2" t="inlineStr">
        <is>
          <t>Sam Ortiz</t>
        </is>
      </c>
      <c r="E4" s="2" t="inlineStr">
        <is>
          <t>1st degree</t>
        </is>
      </c>
      <c r="F4" s="2" t="inlineStr">
        <is>
          <t>Final interview</t>
        </is>
      </c>
      <c r="G4" s="2" t="inlineStr">
        <is>
          <t>Rejected</t>
        </is>
      </c>
      <c r="H4" s="3" t="n">
        <v>46234</v>
      </c>
      <c r="I4" s="3" t="n">
        <v>46266</v>
      </c>
      <c r="J4" s="2" t="inlineStr"/>
      <c r="K4" s="3" t="inlineStr"/>
      <c r="L4" s="2" t="inlineStr">
        <is>
          <t>Went to final round; role put on hold</t>
        </is>
      </c>
      <c r="M4" s="4">
        <f>IFERROR(MATCH(F4,Config!$A$2:$A$9,0),"")</f>
        <v/>
      </c>
    </row>
    <row r="5">
      <c r="A5" s="2" t="inlineStr">
        <is>
          <t>Umbrella Ops Co.</t>
        </is>
      </c>
      <c r="B5" s="2" t="inlineStr">
        <is>
          <t>Operations Manager</t>
        </is>
      </c>
      <c r="C5" s="2" t="inlineStr">
        <is>
          <t>https://example.com/job</t>
        </is>
      </c>
      <c r="D5" s="2" t="inlineStr"/>
      <c r="E5" s="2" t="inlineStr">
        <is>
          <t>Cold</t>
        </is>
      </c>
      <c r="F5" s="2" t="inlineStr">
        <is>
          <t>Messaged</t>
        </is>
      </c>
      <c r="G5" s="2" t="inlineStr">
        <is>
          <t>Closed</t>
        </is>
      </c>
      <c r="H5" s="3" t="n">
        <v>46244</v>
      </c>
      <c r="I5" s="3" t="n">
        <v>46244</v>
      </c>
      <c r="J5" s="2" t="inlineStr"/>
      <c r="K5" s="3" t="inlineStr"/>
      <c r="L5" s="2" t="inlineStr">
        <is>
          <t>Cold outreach on LinkedIn, no reply</t>
        </is>
      </c>
      <c r="M5" s="4">
        <f>IFERROR(MATCH(F5,Config!$A$2:$A$9,0),"")</f>
        <v/>
      </c>
    </row>
    <row r="6">
      <c r="A6" s="2" t="inlineStr">
        <is>
          <t>Northwind Freight</t>
        </is>
      </c>
      <c r="B6" s="2" t="inlineStr">
        <is>
          <t>Operations Manager</t>
        </is>
      </c>
      <c r="C6" s="2" t="inlineStr">
        <is>
          <t>https://example.com/careers/northwind</t>
        </is>
      </c>
      <c r="D6" s="2" t="inlineStr">
        <is>
          <t>Dana Whitfield</t>
        </is>
      </c>
      <c r="E6" s="2" t="inlineStr">
        <is>
          <t>2nd degree</t>
        </is>
      </c>
      <c r="F6" s="2" t="inlineStr">
        <is>
          <t>Response received</t>
        </is>
      </c>
      <c r="G6" s="2" t="inlineStr">
        <is>
          <t>Active</t>
        </is>
      </c>
      <c r="H6" s="3" t="n">
        <v>46259</v>
      </c>
      <c r="I6" s="3" t="n">
        <v>46271</v>
      </c>
      <c r="J6" s="2" t="inlineStr">
        <is>
          <t>Reply with availability</t>
        </is>
      </c>
      <c r="K6" s="3" t="n">
        <v>46275</v>
      </c>
      <c r="L6" s="2" t="inlineStr">
        <is>
          <t>Warm intro via an ops Slack group</t>
        </is>
      </c>
      <c r="M6" s="4">
        <f>IFERROR(MATCH(F6,Config!$A$2:$A$9,0),"")</f>
        <v/>
      </c>
    </row>
    <row r="7">
      <c r="A7" s="2" t="inlineStr">
        <is>
          <t>Vandelay Industries</t>
        </is>
      </c>
      <c r="B7" s="2" t="inlineStr">
        <is>
          <t>Ops Program Manager</t>
        </is>
      </c>
      <c r="C7" s="2" t="inlineStr">
        <is>
          <t>https://example.com/careers/vandelay</t>
        </is>
      </c>
      <c r="D7" s="2" t="inlineStr">
        <is>
          <t>Katya Roman (recruiter)</t>
        </is>
      </c>
      <c r="E7" s="2" t="inlineStr">
        <is>
          <t>Recruiter</t>
        </is>
      </c>
      <c r="F7" s="2" t="inlineStr">
        <is>
          <t>Interview scheduled</t>
        </is>
      </c>
      <c r="G7" s="2" t="inlineStr">
        <is>
          <t>Active</t>
        </is>
      </c>
      <c r="H7" s="3" t="n">
        <v>46252</v>
      </c>
      <c r="I7" s="3" t="n">
        <v>46273</v>
      </c>
      <c r="J7" s="2" t="inlineStr">
        <is>
          <t>Prep for recruiter screen</t>
        </is>
      </c>
      <c r="K7" s="3" t="n">
        <v>46276</v>
      </c>
      <c r="L7" s="2" t="inlineStr">
        <is>
          <t>Screen booked for Thursday</t>
        </is>
      </c>
      <c r="M7" s="4">
        <f>IFERROR(MATCH(F7,Config!$A$2:$A$9,0),"")</f>
        <v/>
      </c>
    </row>
    <row r="8">
      <c r="A8" s="2" t="inlineStr">
        <is>
          <t>Pied Piper Health</t>
        </is>
      </c>
      <c r="B8" s="2" t="inlineStr">
        <is>
          <t>Manager, Clinical Operations</t>
        </is>
      </c>
      <c r="C8" s="2" t="inlineStr">
        <is>
          <t>https://example.com/jobs/pph</t>
        </is>
      </c>
      <c r="D8" s="2" t="inlineStr">
        <is>
          <t>Marcus Feld</t>
        </is>
      </c>
      <c r="E8" s="2" t="inlineStr">
        <is>
          <t>1st degree</t>
        </is>
      </c>
      <c r="F8" s="2" t="inlineStr">
        <is>
          <t>Interview 1</t>
        </is>
      </c>
      <c r="G8" s="2" t="inlineStr">
        <is>
          <t>Active</t>
        </is>
      </c>
      <c r="H8" s="3" t="n">
        <v>46239</v>
      </c>
      <c r="I8" s="3" t="n">
        <v>46270</v>
      </c>
      <c r="J8" s="2" t="inlineStr">
        <is>
          <t>Send portfolio and case study</t>
        </is>
      </c>
      <c r="K8" s="3" t="n">
        <v>46274</v>
      </c>
      <c r="L8" s="2" t="inlineStr">
        <is>
          <t>Former colleague is the hiring manager</t>
        </is>
      </c>
      <c r="M8" s="4">
        <f>IFERROR(MATCH(F8,Config!$A$2:$A$9,0),"")</f>
        <v/>
      </c>
    </row>
    <row r="9">
      <c r="A9" s="2" t="inlineStr">
        <is>
          <t>Wonka Manufacturing</t>
        </is>
      </c>
      <c r="B9" s="2" t="inlineStr">
        <is>
          <t>Plant Operations Lead</t>
        </is>
      </c>
      <c r="C9" s="2" t="inlineStr">
        <is>
          <t>https://example.com/jobs/wonka</t>
        </is>
      </c>
      <c r="D9" s="2" t="inlineStr"/>
      <c r="E9" s="2" t="inlineStr">
        <is>
          <t>Cold</t>
        </is>
      </c>
      <c r="F9" s="2" t="inlineStr">
        <is>
          <t>Messaged</t>
        </is>
      </c>
      <c r="G9" s="2" t="inlineStr">
        <is>
          <t>Closed</t>
        </is>
      </c>
      <c r="H9" s="3" t="n">
        <v>46225</v>
      </c>
      <c r="I9" s="3" t="n">
        <v>46225</v>
      </c>
      <c r="J9" s="2" t="inlineStr"/>
      <c r="K9" s="3" t="inlineStr"/>
      <c r="L9" s="2" t="inlineStr">
        <is>
          <t>Applied cold, no reply after three weeks</t>
        </is>
      </c>
      <c r="M9" s="4">
        <f>IFERROR(MATCH(F9,Config!$A$2:$A$9,0),"")</f>
        <v/>
      </c>
    </row>
    <row r="10">
      <c r="A10" s="2" t="inlineStr">
        <is>
          <t>Stark Logistics</t>
        </is>
      </c>
      <c r="B10" s="2" t="inlineStr">
        <is>
          <t>Senior Operations Analyst</t>
        </is>
      </c>
      <c r="C10" s="2" t="inlineStr">
        <is>
          <t>https://example.com/careers/stark</t>
        </is>
      </c>
      <c r="D10" s="2" t="inlineStr">
        <is>
          <t>Ana Bello</t>
        </is>
      </c>
      <c r="E10" s="2" t="inlineStr">
        <is>
          <t>2nd degree</t>
        </is>
      </c>
      <c r="F10" s="2" t="inlineStr">
        <is>
          <t>Interested</t>
        </is>
      </c>
      <c r="G10" s="2" t="inlineStr">
        <is>
          <t>Active</t>
        </is>
      </c>
      <c r="H10" s="3" t="n">
        <v>46272</v>
      </c>
      <c r="I10" s="3" t="n">
        <v>46272</v>
      </c>
      <c r="J10" s="2" t="inlineStr">
        <is>
          <t>Ask Ana for an intro</t>
        </is>
      </c>
      <c r="K10" s="3" t="n">
        <v>46275</v>
      </c>
      <c r="L10" s="2" t="inlineStr">
        <is>
          <t>Ana knows the ops director</t>
        </is>
      </c>
      <c r="M10" s="4">
        <f>IFERROR(MATCH(F10,Config!$A$2:$A$9,0),"")</f>
        <v/>
      </c>
    </row>
    <row r="11">
      <c r="A11" s="2" t="inlineStr">
        <is>
          <t>Hooli Payments</t>
        </is>
      </c>
      <c r="B11" s="2" t="inlineStr">
        <is>
          <t>Banking Operations Manager</t>
        </is>
      </c>
      <c r="C11" s="2" t="inlineStr">
        <is>
          <t>https://example.com/jobs/hooli</t>
        </is>
      </c>
      <c r="D11" s="2" t="inlineStr">
        <is>
          <t>Ray Kessler</t>
        </is>
      </c>
      <c r="E11" s="2" t="inlineStr">
        <is>
          <t>Recruiter</t>
        </is>
      </c>
      <c r="F11" s="2" t="inlineStr">
        <is>
          <t>Interview 2</t>
        </is>
      </c>
      <c r="G11" s="2" t="inlineStr">
        <is>
          <t>Active</t>
        </is>
      </c>
      <c r="H11" s="3" t="n">
        <v>46231</v>
      </c>
      <c r="I11" s="3" t="n">
        <v>46269</v>
      </c>
      <c r="J11" s="2" t="inlineStr">
        <is>
          <t>Send thank-you notes to panel</t>
        </is>
      </c>
      <c r="K11" s="3" t="n">
        <v>46271</v>
      </c>
      <c r="L11" s="2" t="inlineStr">
        <is>
          <t>Panel went well; comp question came up</t>
        </is>
      </c>
      <c r="M11" s="4">
        <f>IFERROR(MATCH(F11,Config!$A$2:$A$9,0),"")</f>
        <v/>
      </c>
    </row>
    <row r="12">
      <c r="A12" s="2" t="inlineStr">
        <is>
          <t>Cyberdyne Systems</t>
        </is>
      </c>
      <c r="B12" s="2" t="inlineStr">
        <is>
          <t>Operations Manager</t>
        </is>
      </c>
      <c r="C12" s="2" t="inlineStr">
        <is>
          <t>https://example.com/jobs/cyberdyne</t>
        </is>
      </c>
      <c r="D12" s="2" t="inlineStr"/>
      <c r="E12" s="2" t="inlineStr">
        <is>
          <t>Cold</t>
        </is>
      </c>
      <c r="F12" s="2" t="inlineStr">
        <is>
          <t>Messaged</t>
        </is>
      </c>
      <c r="G12" s="2" t="inlineStr">
        <is>
          <t>Active</t>
        </is>
      </c>
      <c r="H12" s="3" t="n">
        <v>46266</v>
      </c>
      <c r="I12" s="3" t="n">
        <v>46266</v>
      </c>
      <c r="J12" s="2" t="inlineStr">
        <is>
          <t>Follow up with recruiter</t>
        </is>
      </c>
      <c r="K12" s="3" t="n">
        <v>46273</v>
      </c>
      <c r="L12" s="2" t="inlineStr">
        <is>
          <t>Applied and messaged a recruiter on LinkedIn</t>
        </is>
      </c>
      <c r="M12" s="4">
        <f>IFERROR(MATCH(F12,Config!$A$2:$A$9,0),"")</f>
        <v/>
      </c>
    </row>
    <row r="13">
      <c r="A13" s="2" t="inlineStr">
        <is>
          <t>Oscorp Bio</t>
        </is>
      </c>
      <c r="B13" s="2" t="inlineStr">
        <is>
          <t>Facilities and Operations Manager</t>
        </is>
      </c>
      <c r="C13" s="2" t="inlineStr">
        <is>
          <t>https://example.com/careers/oscorp</t>
        </is>
      </c>
      <c r="D13" s="2" t="inlineStr">
        <is>
          <t>Lena Pruitt</t>
        </is>
      </c>
      <c r="E13" s="2" t="inlineStr">
        <is>
          <t>1st degree</t>
        </is>
      </c>
      <c r="F13" s="2" t="inlineStr">
        <is>
          <t>Interview 1</t>
        </is>
      </c>
      <c r="G13" s="2" t="inlineStr">
        <is>
          <t>Rejected</t>
        </is>
      </c>
      <c r="H13" s="3" t="n">
        <v>46213</v>
      </c>
      <c r="I13" s="3" t="n">
        <v>46254</v>
      </c>
      <c r="J13" s="2" t="inlineStr"/>
      <c r="K13" s="3" t="inlineStr"/>
      <c r="L13" s="2" t="inlineStr">
        <is>
          <t>Strong process; they picked an internal candidate</t>
        </is>
      </c>
      <c r="M13" s="4">
        <f>IFERROR(MATCH(F13,Config!$A$2:$A$9,0),"")</f>
        <v/>
      </c>
    </row>
    <row r="14">
      <c r="A14" s="2" t="inlineStr">
        <is>
          <t>Gekko and Co.</t>
        </is>
      </c>
      <c r="B14" s="2" t="inlineStr">
        <is>
          <t>Compliance Operations Lead</t>
        </is>
      </c>
      <c r="C14" s="2" t="inlineStr">
        <is>
          <t>https://example.com/jobs/gekko</t>
        </is>
      </c>
      <c r="D14" s="2" t="inlineStr">
        <is>
          <t>Tom Byrne</t>
        </is>
      </c>
      <c r="E14" s="2" t="inlineStr">
        <is>
          <t>2nd degree</t>
        </is>
      </c>
      <c r="F14" s="2" t="inlineStr">
        <is>
          <t>Response received</t>
        </is>
      </c>
      <c r="G14" s="2" t="inlineStr">
        <is>
          <t>Active</t>
        </is>
      </c>
      <c r="H14" s="3" t="n">
        <v>46264</v>
      </c>
      <c r="I14" s="3" t="n">
        <v>46272</v>
      </c>
      <c r="J14" s="2" t="inlineStr">
        <is>
          <t>Send a scheduling link</t>
        </is>
      </c>
      <c r="K14" s="3" t="n">
        <v>46276</v>
      </c>
      <c r="L14" s="2" t="inlineStr"/>
      <c r="M14" s="4">
        <f>IFERROR(MATCH(F14,Config!$A$2:$A$9,0),"")</f>
        <v/>
      </c>
    </row>
    <row r="15">
      <c r="A15" s="2" t="inlineStr">
        <is>
          <t>Bluth Company</t>
        </is>
      </c>
      <c r="B15" s="2" t="inlineStr">
        <is>
          <t>Operations Coordinator</t>
        </is>
      </c>
      <c r="C15" s="2" t="inlineStr">
        <is>
          <t>https://example.com/jobs/bluth</t>
        </is>
      </c>
      <c r="D15" s="2" t="inlineStr"/>
      <c r="E15" s="2" t="inlineStr">
        <is>
          <t>Cold</t>
        </is>
      </c>
      <c r="F15" s="2" t="inlineStr">
        <is>
          <t>Interested</t>
        </is>
      </c>
      <c r="G15" s="2" t="inlineStr">
        <is>
          <t>Active</t>
        </is>
      </c>
      <c r="H15" s="3" t="n">
        <v>46273</v>
      </c>
      <c r="I15" s="3" t="n">
        <v>46273</v>
      </c>
      <c r="J15" s="2" t="inlineStr">
        <is>
          <t>Draft the application</t>
        </is>
      </c>
      <c r="K15" s="3" t="n">
        <v>46277</v>
      </c>
      <c r="L15" s="2" t="inlineStr">
        <is>
          <t>Smaller role but good product</t>
        </is>
      </c>
      <c r="M15" s="4">
        <f>IFERROR(MATCH(F15,Config!$A$2:$A$9,0),"")</f>
        <v/>
      </c>
    </row>
    <row r="16">
      <c r="A16" s="2" t="inlineStr">
        <is>
          <t>Prestige Worldwide</t>
        </is>
      </c>
      <c r="B16" s="2" t="inlineStr">
        <is>
          <t>Business Operations Manager</t>
        </is>
      </c>
      <c r="C16" s="2" t="inlineStr">
        <is>
          <t>https://example.com/careers/pw</t>
        </is>
      </c>
      <c r="D16" s="2" t="inlineStr">
        <is>
          <t>Deb Salas</t>
        </is>
      </c>
      <c r="E16" s="2" t="inlineStr">
        <is>
          <t>1st degree</t>
        </is>
      </c>
      <c r="F16" s="2" t="inlineStr">
        <is>
          <t>Offer</t>
        </is>
      </c>
      <c r="G16" s="2" t="inlineStr">
        <is>
          <t>Active</t>
        </is>
      </c>
      <c r="H16" s="3" t="n">
        <v>46203</v>
      </c>
      <c r="I16" s="3" t="n">
        <v>46273</v>
      </c>
      <c r="J16" s="2" t="inlineStr">
        <is>
          <t>Review the offer details</t>
        </is>
      </c>
      <c r="K16" s="3" t="n">
        <v>46277</v>
      </c>
      <c r="L16" s="2" t="inlineStr">
        <is>
          <t>Verbal offer; written version by Friday</t>
        </is>
      </c>
      <c r="M16" s="4">
        <f>IFERROR(MATCH(F16,Config!$A$2:$A$9,0),"")</f>
        <v/>
      </c>
    </row>
    <row r="17">
      <c r="A17" s="2" t="inlineStr">
        <is>
          <t>Wayne Enterprises</t>
        </is>
      </c>
      <c r="B17" s="2" t="inlineStr">
        <is>
          <t>Director of Operations</t>
        </is>
      </c>
      <c r="C17" s="2" t="inlineStr">
        <is>
          <t>https://example.com/jobs/wayne</t>
        </is>
      </c>
      <c r="D17" s="2" t="inlineStr">
        <is>
          <t>Nina Corliss (recruiter)</t>
        </is>
      </c>
      <c r="E17" s="2" t="inlineStr">
        <is>
          <t>Recruiter</t>
        </is>
      </c>
      <c r="F17" s="2" t="inlineStr">
        <is>
          <t>Interview scheduled</t>
        </is>
      </c>
      <c r="G17" s="2" t="inlineStr">
        <is>
          <t>Active</t>
        </is>
      </c>
      <c r="H17" s="3" t="n">
        <v>46249</v>
      </c>
      <c r="I17" s="3" t="n">
        <v>46268</v>
      </c>
      <c r="J17" s="2" t="inlineStr">
        <is>
          <t>Confirm the interview panel</t>
        </is>
      </c>
      <c r="K17" s="3" t="n">
        <v>46274</v>
      </c>
      <c r="L17" s="2" t="inlineStr">
        <is>
          <t>Onsite loop being scheduled</t>
        </is>
      </c>
      <c r="M17" s="4">
        <f>IFERROR(MATCH(F17,Config!$A$2:$A$9,0),"")</f>
        <v/>
      </c>
    </row>
    <row r="18">
      <c r="A18" s="2" t="inlineStr">
        <is>
          <t>Soylent Foods</t>
        </is>
      </c>
      <c r="B18" s="2" t="inlineStr">
        <is>
          <t>Supply Chain Operations Manager</t>
        </is>
      </c>
      <c r="C18" s="2" t="inlineStr">
        <is>
          <t>https://example.com/jobs/soylent</t>
        </is>
      </c>
      <c r="D18" s="2" t="inlineStr"/>
      <c r="E18" s="2" t="inlineStr">
        <is>
          <t>Cold</t>
        </is>
      </c>
      <c r="F18" s="2" t="inlineStr">
        <is>
          <t>Messaged</t>
        </is>
      </c>
      <c r="G18" s="2" t="inlineStr">
        <is>
          <t>Active</t>
        </is>
      </c>
      <c r="H18" s="3" t="n">
        <v>46261</v>
      </c>
      <c r="I18" s="3" t="n">
        <v>46261</v>
      </c>
      <c r="J18" s="2" t="inlineStr">
        <is>
          <t>Follow up on application</t>
        </is>
      </c>
      <c r="K18" s="3" t="n">
        <v>46270</v>
      </c>
      <c r="L18" s="2" t="inlineStr"/>
      <c r="M18" s="4">
        <f>IFERROR(MATCH(F18,Config!$A$2:$A$9,0),"")</f>
        <v/>
      </c>
    </row>
    <row r="19">
      <c r="A19" s="2" t="inlineStr">
        <is>
          <t>Massive Dynamic</t>
        </is>
      </c>
      <c r="B19" s="2" t="inlineStr">
        <is>
          <t>Operations Manager, Fintech</t>
        </is>
      </c>
      <c r="C19" s="2" t="inlineStr">
        <is>
          <t>https://example.com/careers/md</t>
        </is>
      </c>
      <c r="D19" s="2" t="inlineStr">
        <is>
          <t>Priyanka Rao</t>
        </is>
      </c>
      <c r="E19" s="2" t="inlineStr">
        <is>
          <t>2nd degree</t>
        </is>
      </c>
      <c r="F19" s="2" t="inlineStr">
        <is>
          <t>Interview 1</t>
        </is>
      </c>
      <c r="G19" s="2" t="inlineStr">
        <is>
          <t>Rejected</t>
        </is>
      </c>
      <c r="H19" s="3" t="n">
        <v>46221</v>
      </c>
      <c r="I19" s="3" t="n">
        <v>46246</v>
      </c>
      <c r="J19" s="2" t="inlineStr"/>
      <c r="K19" s="3" t="inlineStr"/>
      <c r="L19" s="2" t="inlineStr">
        <is>
          <t>Timing did not work out; staying in touch</t>
        </is>
      </c>
      <c r="M19" s="4">
        <f>IFERROR(MATCH(F19,Config!$A$2:$A$9,0),"")</f>
        <v/>
      </c>
    </row>
    <row r="20">
      <c r="A20" s="2" t="inlineStr">
        <is>
          <t>Dunder Mifflin</t>
        </is>
      </c>
      <c r="B20" s="2" t="inlineStr">
        <is>
          <t>Regional Operations Manager</t>
        </is>
      </c>
      <c r="C20" s="2" t="inlineStr">
        <is>
          <t>https://example.com/jobs/dm</t>
        </is>
      </c>
      <c r="D20" s="2" t="inlineStr">
        <is>
          <t>Alan Beech</t>
        </is>
      </c>
      <c r="E20" s="2" t="inlineStr">
        <is>
          <t>1st degree</t>
        </is>
      </c>
      <c r="F20" s="2" t="inlineStr">
        <is>
          <t>Response received</t>
        </is>
      </c>
      <c r="G20" s="2" t="inlineStr">
        <is>
          <t>Active</t>
        </is>
      </c>
      <c r="H20" s="3" t="n">
        <v>46267</v>
      </c>
      <c r="I20" s="3" t="n">
        <v>46271</v>
      </c>
      <c r="J20" s="2" t="inlineStr">
        <is>
          <t>Reply to Alan</t>
        </is>
      </c>
      <c r="K20" s="3" t="n">
        <v>46273</v>
      </c>
      <c r="L20" s="2" t="inlineStr"/>
      <c r="M20" s="4">
        <f>IFERROR(MATCH(F20,Config!$A$2:$A$9,0),"")</f>
        <v/>
      </c>
    </row>
    <row r="21">
      <c r="A21" s="2" t="inlineStr">
        <is>
          <t>Initrode</t>
        </is>
      </c>
      <c r="B21" s="2" t="inlineStr">
        <is>
          <t>Operations Analyst</t>
        </is>
      </c>
      <c r="C21" s="2" t="inlineStr">
        <is>
          <t>https://example.com/jobs/initrode</t>
        </is>
      </c>
      <c r="D21" s="2" t="inlineStr"/>
      <c r="E21" s="2" t="inlineStr">
        <is>
          <t>Cold</t>
        </is>
      </c>
      <c r="F21" s="2" t="inlineStr">
        <is>
          <t>Interested</t>
        </is>
      </c>
      <c r="G21" s="2" t="inlineStr">
        <is>
          <t>Withdrawn</t>
        </is>
      </c>
      <c r="H21" s="3" t="n">
        <v>46235</v>
      </c>
      <c r="I21" s="3" t="n">
        <v>46253</v>
      </c>
      <c r="J21" s="2" t="inlineStr"/>
      <c r="K21" s="3" t="inlineStr"/>
      <c r="L21" s="2" t="inlineStr">
        <is>
          <t>Pulled out; location not viable</t>
        </is>
      </c>
      <c r="M21" s="4">
        <f>IFERROR(MATCH(F21,Config!$A$2:$A$9,0),"")</f>
        <v/>
      </c>
    </row>
    <row r="22">
      <c r="A22" s="2" t="inlineStr">
        <is>
          <t>Aperture Labs</t>
        </is>
      </c>
      <c r="B22" s="2" t="inlineStr">
        <is>
          <t>Lab Operations Manager</t>
        </is>
      </c>
      <c r="C22" s="2" t="inlineStr">
        <is>
          <t>https://example.com/careers/aperture</t>
        </is>
      </c>
      <c r="D22" s="2" t="inlineStr">
        <is>
          <t>Grace Um</t>
        </is>
      </c>
      <c r="E22" s="2" t="inlineStr">
        <is>
          <t>2nd degree</t>
        </is>
      </c>
      <c r="F22" s="2" t="inlineStr">
        <is>
          <t>Messaged</t>
        </is>
      </c>
      <c r="G22" s="2" t="inlineStr">
        <is>
          <t>Active</t>
        </is>
      </c>
      <c r="H22" s="3" t="n">
        <v>46269</v>
      </c>
      <c r="I22" s="3" t="n">
        <v>46269</v>
      </c>
      <c r="J22" s="2" t="inlineStr">
        <is>
          <t>Ask for a referral</t>
        </is>
      </c>
      <c r="K22" s="3" t="n">
        <v>46275</v>
      </c>
      <c r="L22" s="2" t="inlineStr"/>
      <c r="M22" s="4">
        <f>IFERROR(MATCH(F22,Config!$A$2:$A$9,0),"")</f>
        <v/>
      </c>
    </row>
    <row r="23">
      <c r="A23" s="2" t="inlineStr">
        <is>
          <t>Tyrell Corp</t>
        </is>
      </c>
      <c r="B23" s="2" t="inlineStr">
        <is>
          <t>Operations Program Manager</t>
        </is>
      </c>
      <c r="C23" s="2" t="inlineStr">
        <is>
          <t>https://example.com/jobs/tyrell</t>
        </is>
      </c>
      <c r="D23" s="2" t="inlineStr">
        <is>
          <t>Hugo Marsh (recruiter)</t>
        </is>
      </c>
      <c r="E23" s="2" t="inlineStr">
        <is>
          <t>Recruiter</t>
        </is>
      </c>
      <c r="F23" s="2" t="inlineStr">
        <is>
          <t>Interview 1</t>
        </is>
      </c>
      <c r="G23" s="2" t="inlineStr">
        <is>
          <t>Active</t>
        </is>
      </c>
      <c r="H23" s="3" t="n">
        <v>46246</v>
      </c>
      <c r="I23" s="3" t="n">
        <v>46270</v>
      </c>
      <c r="J23" s="2" t="inlineStr">
        <is>
          <t>Complete the take-home</t>
        </is>
      </c>
      <c r="K23" s="3" t="n">
        <v>46275</v>
      </c>
      <c r="L23" s="2" t="inlineStr">
        <is>
          <t>Take-home is an ops process case</t>
        </is>
      </c>
      <c r="M23" s="4">
        <f>IFERROR(MATCH(F23,Config!$A$2:$A$9,0),"")</f>
        <v/>
      </c>
    </row>
    <row r="24">
      <c r="A24" s="2" t="inlineStr">
        <is>
          <t>Nakatomi Trading</t>
        </is>
      </c>
      <c r="B24" s="2" t="inlineStr">
        <is>
          <t>Treasury Operations Manager</t>
        </is>
      </c>
      <c r="C24" s="2" t="inlineStr">
        <is>
          <t>https://example.com/jobs/nakatomi</t>
        </is>
      </c>
      <c r="D24" s="2" t="inlineStr">
        <is>
          <t>Sofia Ndiaye</t>
        </is>
      </c>
      <c r="E24" s="2" t="inlineStr">
        <is>
          <t>2nd degree</t>
        </is>
      </c>
      <c r="F24" s="2" t="inlineStr">
        <is>
          <t>Interview scheduled</t>
        </is>
      </c>
      <c r="G24" s="2" t="inlineStr">
        <is>
          <t>Active</t>
        </is>
      </c>
      <c r="H24" s="3" t="n">
        <v>46254</v>
      </c>
      <c r="I24" s="3" t="n">
        <v>46272</v>
      </c>
      <c r="J24" s="2" t="inlineStr">
        <is>
          <t>Send references</t>
        </is>
      </c>
      <c r="K24" s="3" t="n">
        <v>46276</v>
      </c>
      <c r="L24" s="2" t="inlineStr"/>
      <c r="M24" s="4">
        <f>IFERROR(MATCH(F24,Config!$A$2:$A$9,0),"")</f>
        <v/>
      </c>
    </row>
    <row r="25">
      <c r="A25" s="2" t="inlineStr">
        <is>
          <t>Los Pollos Holdings</t>
        </is>
      </c>
      <c r="B25" s="2" t="inlineStr">
        <is>
          <t>Multi-site Operations Manager</t>
        </is>
      </c>
      <c r="C25" s="2" t="inlineStr">
        <is>
          <t>https://example.com/jobs/lph</t>
        </is>
      </c>
      <c r="D25" s="2" t="inlineStr"/>
      <c r="E25" s="2" t="inlineStr">
        <is>
          <t>Cold</t>
        </is>
      </c>
      <c r="F25" s="2" t="inlineStr">
        <is>
          <t>Messaged</t>
        </is>
      </c>
      <c r="G25" s="2" t="inlineStr">
        <is>
          <t>Closed</t>
        </is>
      </c>
      <c r="H25" s="3" t="n">
        <v>46218</v>
      </c>
      <c r="I25" s="3" t="n">
        <v>46233</v>
      </c>
      <c r="J25" s="2" t="inlineStr"/>
      <c r="K25" s="3" t="inlineStr"/>
      <c r="L25" s="2" t="inlineStr">
        <is>
          <t>Role filled before I heard back</t>
        </is>
      </c>
      <c r="M25" s="4">
        <f>IFERROR(MATCH(F25,Config!$A$2:$A$9,0),"")</f>
        <v/>
      </c>
    </row>
    <row r="26">
      <c r="H26" s="5" t="n"/>
      <c r="I26" s="5" t="n"/>
      <c r="K26" s="5" t="n"/>
      <c r="M26" s="6">
        <f>IFERROR(MATCH(F26,Config!$A$2:$A$9,0),"")</f>
        <v/>
      </c>
    </row>
    <row r="27">
      <c r="H27" s="5" t="n"/>
      <c r="I27" s="5" t="n"/>
      <c r="K27" s="5" t="n"/>
      <c r="M27" s="6">
        <f>IFERROR(MATCH(F27,Config!$A$2:$A$9,0),"")</f>
        <v/>
      </c>
    </row>
    <row r="28">
      <c r="H28" s="5" t="n"/>
      <c r="I28" s="5" t="n"/>
      <c r="K28" s="5" t="n"/>
      <c r="M28" s="6">
        <f>IFERROR(MATCH(F28,Config!$A$2:$A$9,0),"")</f>
        <v/>
      </c>
    </row>
    <row r="29">
      <c r="H29" s="5" t="n"/>
      <c r="I29" s="5" t="n"/>
      <c r="K29" s="5" t="n"/>
      <c r="M29" s="6">
        <f>IFERROR(MATCH(F29,Config!$A$2:$A$9,0),"")</f>
        <v/>
      </c>
    </row>
    <row r="30">
      <c r="H30" s="5" t="n"/>
      <c r="I30" s="5" t="n"/>
      <c r="K30" s="5" t="n"/>
      <c r="M30" s="6">
        <f>IFERROR(MATCH(F30,Config!$A$2:$A$9,0),"")</f>
        <v/>
      </c>
    </row>
    <row r="31">
      <c r="H31" s="5" t="n"/>
      <c r="I31" s="5" t="n"/>
      <c r="K31" s="5" t="n"/>
      <c r="M31" s="6">
        <f>IFERROR(MATCH(F31,Config!$A$2:$A$9,0),"")</f>
        <v/>
      </c>
    </row>
    <row r="32">
      <c r="H32" s="5" t="n"/>
      <c r="I32" s="5" t="n"/>
      <c r="K32" s="5" t="n"/>
      <c r="M32" s="6">
        <f>IFERROR(MATCH(F32,Config!$A$2:$A$9,0),"")</f>
        <v/>
      </c>
    </row>
    <row r="33">
      <c r="H33" s="5" t="n"/>
      <c r="I33" s="5" t="n"/>
      <c r="K33" s="5" t="n"/>
      <c r="M33" s="6">
        <f>IFERROR(MATCH(F33,Config!$A$2:$A$9,0),"")</f>
        <v/>
      </c>
    </row>
    <row r="34">
      <c r="H34" s="5" t="n"/>
      <c r="I34" s="5" t="n"/>
      <c r="K34" s="5" t="n"/>
      <c r="M34" s="6">
        <f>IFERROR(MATCH(F34,Config!$A$2:$A$9,0),"")</f>
        <v/>
      </c>
    </row>
    <row r="35">
      <c r="H35" s="5" t="n"/>
      <c r="I35" s="5" t="n"/>
      <c r="K35" s="5" t="n"/>
      <c r="M35" s="6">
        <f>IFERROR(MATCH(F35,Config!$A$2:$A$9,0),"")</f>
        <v/>
      </c>
    </row>
    <row r="36">
      <c r="H36" s="5" t="n"/>
      <c r="I36" s="5" t="n"/>
      <c r="K36" s="5" t="n"/>
      <c r="M36" s="6">
        <f>IFERROR(MATCH(F36,Config!$A$2:$A$9,0),"")</f>
        <v/>
      </c>
    </row>
    <row r="37">
      <c r="H37" s="5" t="n"/>
      <c r="I37" s="5" t="n"/>
      <c r="K37" s="5" t="n"/>
      <c r="M37" s="6">
        <f>IFERROR(MATCH(F37,Config!$A$2:$A$9,0),"")</f>
        <v/>
      </c>
    </row>
    <row r="38">
      <c r="H38" s="5" t="n"/>
      <c r="I38" s="5" t="n"/>
      <c r="K38" s="5" t="n"/>
      <c r="M38" s="6">
        <f>IFERROR(MATCH(F38,Config!$A$2:$A$9,0),"")</f>
        <v/>
      </c>
    </row>
    <row r="39">
      <c r="H39" s="5" t="n"/>
      <c r="I39" s="5" t="n"/>
      <c r="K39" s="5" t="n"/>
      <c r="M39" s="6">
        <f>IFERROR(MATCH(F39,Config!$A$2:$A$9,0),"")</f>
        <v/>
      </c>
    </row>
    <row r="40">
      <c r="H40" s="5" t="n"/>
      <c r="I40" s="5" t="n"/>
      <c r="K40" s="5" t="n"/>
      <c r="M40" s="6">
        <f>IFERROR(MATCH(F40,Config!$A$2:$A$9,0),"")</f>
        <v/>
      </c>
    </row>
    <row r="41">
      <c r="H41" s="5" t="n"/>
      <c r="I41" s="5" t="n"/>
      <c r="K41" s="5" t="n"/>
      <c r="M41" s="6">
        <f>IFERROR(MATCH(F41,Config!$A$2:$A$9,0),"")</f>
        <v/>
      </c>
    </row>
    <row r="42">
      <c r="H42" s="5" t="n"/>
      <c r="I42" s="5" t="n"/>
      <c r="K42" s="5" t="n"/>
      <c r="M42" s="6">
        <f>IFERROR(MATCH(F42,Config!$A$2:$A$9,0),"")</f>
        <v/>
      </c>
    </row>
    <row r="43">
      <c r="H43" s="5" t="n"/>
      <c r="I43" s="5" t="n"/>
      <c r="K43" s="5" t="n"/>
      <c r="M43" s="6">
        <f>IFERROR(MATCH(F43,Config!$A$2:$A$9,0),"")</f>
        <v/>
      </c>
    </row>
    <row r="44">
      <c r="H44" s="5" t="n"/>
      <c r="I44" s="5" t="n"/>
      <c r="K44" s="5" t="n"/>
      <c r="M44" s="6">
        <f>IFERROR(MATCH(F44,Config!$A$2:$A$9,0),"")</f>
        <v/>
      </c>
    </row>
    <row r="45">
      <c r="H45" s="5" t="n"/>
      <c r="I45" s="5" t="n"/>
      <c r="K45" s="5" t="n"/>
      <c r="M45" s="6">
        <f>IFERROR(MATCH(F45,Config!$A$2:$A$9,0),"")</f>
        <v/>
      </c>
    </row>
    <row r="46">
      <c r="H46" s="5" t="n"/>
      <c r="I46" s="5" t="n"/>
      <c r="K46" s="5" t="n"/>
      <c r="M46" s="6">
        <f>IFERROR(MATCH(F46,Config!$A$2:$A$9,0),"")</f>
        <v/>
      </c>
    </row>
    <row r="47">
      <c r="H47" s="5" t="n"/>
      <c r="I47" s="5" t="n"/>
      <c r="K47" s="5" t="n"/>
      <c r="M47" s="6">
        <f>IFERROR(MATCH(F47,Config!$A$2:$A$9,0),"")</f>
        <v/>
      </c>
    </row>
    <row r="48">
      <c r="H48" s="5" t="n"/>
      <c r="I48" s="5" t="n"/>
      <c r="K48" s="5" t="n"/>
      <c r="M48" s="6">
        <f>IFERROR(MATCH(F48,Config!$A$2:$A$9,0),"")</f>
        <v/>
      </c>
    </row>
    <row r="49">
      <c r="H49" s="5" t="n"/>
      <c r="I49" s="5" t="n"/>
      <c r="K49" s="5" t="n"/>
      <c r="M49" s="6">
        <f>IFERROR(MATCH(F49,Config!$A$2:$A$9,0),"")</f>
        <v/>
      </c>
    </row>
    <row r="50">
      <c r="H50" s="5" t="n"/>
      <c r="I50" s="5" t="n"/>
      <c r="K50" s="5" t="n"/>
      <c r="M50" s="6">
        <f>IFERROR(MATCH(F50,Config!$A$2:$A$9,0),"")</f>
        <v/>
      </c>
    </row>
    <row r="51">
      <c r="H51" s="5" t="n"/>
      <c r="I51" s="5" t="n"/>
      <c r="K51" s="5" t="n"/>
      <c r="M51" s="6">
        <f>IFERROR(MATCH(F51,Config!$A$2:$A$9,0),"")</f>
        <v/>
      </c>
    </row>
    <row r="52">
      <c r="H52" s="5" t="n"/>
      <c r="I52" s="5" t="n"/>
      <c r="K52" s="5" t="n"/>
      <c r="M52" s="6">
        <f>IFERROR(MATCH(F52,Config!$A$2:$A$9,0),"")</f>
        <v/>
      </c>
    </row>
    <row r="53">
      <c r="H53" s="5" t="n"/>
      <c r="I53" s="5" t="n"/>
      <c r="K53" s="5" t="n"/>
      <c r="M53" s="6">
        <f>IFERROR(MATCH(F53,Config!$A$2:$A$9,0),"")</f>
        <v/>
      </c>
    </row>
    <row r="54">
      <c r="H54" s="5" t="n"/>
      <c r="I54" s="5" t="n"/>
      <c r="K54" s="5" t="n"/>
      <c r="M54" s="6">
        <f>IFERROR(MATCH(F54,Config!$A$2:$A$9,0),"")</f>
        <v/>
      </c>
    </row>
    <row r="55">
      <c r="H55" s="5" t="n"/>
      <c r="I55" s="5" t="n"/>
      <c r="K55" s="5" t="n"/>
      <c r="M55" s="6">
        <f>IFERROR(MATCH(F55,Config!$A$2:$A$9,0),"")</f>
        <v/>
      </c>
    </row>
    <row r="56">
      <c r="H56" s="5" t="n"/>
      <c r="I56" s="5" t="n"/>
      <c r="K56" s="5" t="n"/>
      <c r="M56" s="6">
        <f>IFERROR(MATCH(F56,Config!$A$2:$A$9,0),"")</f>
        <v/>
      </c>
    </row>
    <row r="57">
      <c r="H57" s="5" t="n"/>
      <c r="I57" s="5" t="n"/>
      <c r="K57" s="5" t="n"/>
      <c r="M57" s="6">
        <f>IFERROR(MATCH(F57,Config!$A$2:$A$9,0),"")</f>
        <v/>
      </c>
    </row>
    <row r="58">
      <c r="H58" s="5" t="n"/>
      <c r="I58" s="5" t="n"/>
      <c r="K58" s="5" t="n"/>
      <c r="M58" s="6">
        <f>IFERROR(MATCH(F58,Config!$A$2:$A$9,0),"")</f>
        <v/>
      </c>
    </row>
    <row r="59">
      <c r="H59" s="5" t="n"/>
      <c r="I59" s="5" t="n"/>
      <c r="K59" s="5" t="n"/>
      <c r="M59" s="6">
        <f>IFERROR(MATCH(F59,Config!$A$2:$A$9,0),"")</f>
        <v/>
      </c>
    </row>
    <row r="60">
      <c r="H60" s="5" t="n"/>
      <c r="I60" s="5" t="n"/>
      <c r="K60" s="5" t="n"/>
      <c r="M60" s="6">
        <f>IFERROR(MATCH(F60,Config!$A$2:$A$9,0),"")</f>
        <v/>
      </c>
    </row>
  </sheetData>
  <autoFilter ref="A1:M60"/>
  <conditionalFormatting sqref="G2:G60">
    <cfRule type="expression" priority="1" dxfId="0">
      <formula>$G2="Rejected"</formula>
    </cfRule>
    <cfRule type="expression" priority="2" dxfId="1">
      <formula>OR($G2="Withdrawn",$G2="Closed")</formula>
    </cfRule>
  </conditionalFormatting>
  <conditionalFormatting sqref="K2:K60">
    <cfRule type="expression" priority="3" dxfId="2">
      <formula>AND($K2&lt;&gt;"",$K2&lt;TODAY(),$G2="Active")</formula>
    </cfRule>
  </conditionalFormatting>
  <conditionalFormatting sqref="M2:M60">
    <cfRule type="colorScale" priority="4">
      <colorScale>
        <cfvo type="num" val="1"/>
        <cfvo type="num" val="8"/>
        <color rgb="00FDFAF2"/>
        <color rgb="00DDECD9"/>
      </colorScale>
    </cfRule>
  </conditionalFormatting>
  <dataValidations count="3">
    <dataValidation sqref="E2:E60" showDropDown="0" showInputMessage="0" showErrorMessage="0" allowBlank="1" error="Pick a value from the list." prompt="Choose from the list" type="list">
      <formula1>"1st degree,2nd degree,Recruiter,Cold"</formula1>
    </dataValidation>
    <dataValidation sqref="F2:F60" showDropDown="0" showInputMessage="0" showErrorMessage="0" allowBlank="1" error="Pick a value from the list." prompt="Choose from the list" type="list">
      <formula1>"Interested,Messaged,Response received,Interview scheduled,Interview 1,Interview 2,Final interview,Offer"</formula1>
    </dataValidation>
    <dataValidation sqref="G2:G60" showDropDown="0" showInputMessage="0" showErrorMessage="0" allowBlank="1" error="Pick a value from the list." prompt="Choose from the list" type="list">
      <formula1>"Active,Rejected,Withdrawn,Closed"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4" customWidth="1" min="3" max="3"/>
    <col width="30" customWidth="1" min="4" max="4"/>
    <col width="12" customWidth="1" min="5" max="5"/>
  </cols>
  <sheetData>
    <row r="1">
      <c r="A1" s="7" t="inlineStr">
        <is>
          <t>Job Search Tracker — Dashboard</t>
        </is>
      </c>
    </row>
    <row r="2">
      <c r="A2" s="8" t="inlineStr">
        <is>
          <t>Every number and chart updates automatically from the Pipeline sheet.</t>
        </is>
      </c>
    </row>
    <row r="4">
      <c r="A4" s="9" t="inlineStr">
        <is>
          <t>Overview</t>
        </is>
      </c>
      <c r="D4" s="9" t="inlineStr">
        <is>
          <t>By connection</t>
        </is>
      </c>
    </row>
    <row r="5">
      <c r="A5" s="10" t="inlineStr">
        <is>
          <t>Companies on the list</t>
        </is>
      </c>
      <c r="B5" s="11">
        <f>COUNTA(Pipeline!$A$2:$A$60)</f>
        <v/>
      </c>
      <c r="D5" s="12" t="inlineStr">
        <is>
          <t>Type</t>
        </is>
      </c>
      <c r="E5" s="12" t="inlineStr">
        <is>
          <t>Count</t>
        </is>
      </c>
    </row>
    <row r="6">
      <c r="A6" s="10" t="inlineStr">
        <is>
          <t>Active</t>
        </is>
      </c>
      <c r="B6" s="11">
        <f>COUNTIF(Pipeline!$G$2:$G$60,"Active")</f>
        <v/>
      </c>
      <c r="D6" s="10" t="inlineStr">
        <is>
          <t>1st degree</t>
        </is>
      </c>
      <c r="E6" s="13">
        <f>COUNTIF(Pipeline!$E$2:$E$60,"1st degree")</f>
        <v/>
      </c>
    </row>
    <row r="7">
      <c r="A7" s="10" t="inlineStr">
        <is>
          <t>Offers</t>
        </is>
      </c>
      <c r="B7" s="11">
        <f>COUNTIF(Pipeline!$F$2:$F$60,"Offer")</f>
        <v/>
      </c>
      <c r="D7" s="10" t="inlineStr">
        <is>
          <t>2nd degree</t>
        </is>
      </c>
      <c r="E7" s="13">
        <f>COUNTIF(Pipeline!$E$2:$E$60,"2nd degree")</f>
        <v/>
      </c>
    </row>
    <row r="8">
      <c r="A8" s="10" t="inlineStr">
        <is>
          <t>Rejected</t>
        </is>
      </c>
      <c r="B8" s="11">
        <f>COUNTIF(Pipeline!$G$2:$G$60,"Rejected")</f>
        <v/>
      </c>
      <c r="D8" s="10" t="inlineStr">
        <is>
          <t>Recruiter</t>
        </is>
      </c>
      <c r="E8" s="13">
        <f>COUNTIF(Pipeline!$E$2:$E$60,"Recruiter")</f>
        <v/>
      </c>
    </row>
    <row r="9">
      <c r="A9" s="10" t="inlineStr">
        <is>
          <t>Withdrawn</t>
        </is>
      </c>
      <c r="B9" s="11">
        <f>COUNTIF(Pipeline!$G$2:$G$60,"Withdrawn")</f>
        <v/>
      </c>
      <c r="D9" s="10" t="inlineStr">
        <is>
          <t>Cold</t>
        </is>
      </c>
      <c r="E9" s="13">
        <f>COUNTIF(Pipeline!$E$2:$E$60,"Cold")</f>
        <v/>
      </c>
    </row>
    <row r="10">
      <c r="A10" s="10" t="inlineStr">
        <is>
          <t>Closed / no response</t>
        </is>
      </c>
      <c r="B10" s="11">
        <f>COUNTIF(Pipeline!$G$2:$G$60,"Closed")</f>
        <v/>
      </c>
    </row>
    <row r="12">
      <c r="A12" s="9" t="inlineStr">
        <is>
          <t>Funnel — reached each stage or beyond</t>
        </is>
      </c>
      <c r="D12" s="9" t="inlineStr">
        <is>
          <t>Where things stand now</t>
        </is>
      </c>
    </row>
    <row r="13">
      <c r="A13" s="10" t="inlineStr">
        <is>
          <t>Interested</t>
        </is>
      </c>
      <c r="B13" s="11">
        <f>COUNTIF(Pipeline!$M$2:$M$60,"&gt;="&amp;1)</f>
        <v/>
      </c>
      <c r="D13" s="12" t="inlineStr">
        <is>
          <t>Current stage</t>
        </is>
      </c>
      <c r="E13" s="12" t="inlineStr">
        <is>
          <t>Count</t>
        </is>
      </c>
    </row>
    <row r="14">
      <c r="A14" s="10" t="inlineStr">
        <is>
          <t>Messaged</t>
        </is>
      </c>
      <c r="B14" s="11">
        <f>COUNTIF(Pipeline!$M$2:$M$60,"&gt;="&amp;2)</f>
        <v/>
      </c>
      <c r="D14" s="10" t="inlineStr">
        <is>
          <t>Interested</t>
        </is>
      </c>
      <c r="E14" s="13">
        <f>COUNTIF(Pipeline!$F$2:$F$60,"Interested")</f>
        <v/>
      </c>
    </row>
    <row r="15">
      <c r="A15" s="10" t="inlineStr">
        <is>
          <t>Response received</t>
        </is>
      </c>
      <c r="B15" s="11">
        <f>COUNTIF(Pipeline!$M$2:$M$60,"&gt;="&amp;3)</f>
        <v/>
      </c>
      <c r="D15" s="10" t="inlineStr">
        <is>
          <t>Messaged</t>
        </is>
      </c>
      <c r="E15" s="13">
        <f>COUNTIF(Pipeline!$F$2:$F$60,"Messaged")</f>
        <v/>
      </c>
    </row>
    <row r="16">
      <c r="A16" s="10" t="inlineStr">
        <is>
          <t>Interview scheduled</t>
        </is>
      </c>
      <c r="B16" s="11">
        <f>COUNTIF(Pipeline!$M$2:$M$60,"&gt;="&amp;4)</f>
        <v/>
      </c>
      <c r="D16" s="10" t="inlineStr">
        <is>
          <t>Response received</t>
        </is>
      </c>
      <c r="E16" s="13">
        <f>COUNTIF(Pipeline!$F$2:$F$60,"Response received")</f>
        <v/>
      </c>
    </row>
    <row r="17">
      <c r="A17" s="10" t="inlineStr">
        <is>
          <t>Interview 1</t>
        </is>
      </c>
      <c r="B17" s="11">
        <f>COUNTIF(Pipeline!$M$2:$M$60,"&gt;="&amp;5)</f>
        <v/>
      </c>
      <c r="D17" s="10" t="inlineStr">
        <is>
          <t>Interview scheduled</t>
        </is>
      </c>
      <c r="E17" s="13">
        <f>COUNTIF(Pipeline!$F$2:$F$60,"Interview scheduled")</f>
        <v/>
      </c>
    </row>
    <row r="18">
      <c r="A18" s="10" t="inlineStr">
        <is>
          <t>Interview 2</t>
        </is>
      </c>
      <c r="B18" s="11">
        <f>COUNTIF(Pipeline!$M$2:$M$60,"&gt;="&amp;6)</f>
        <v/>
      </c>
      <c r="D18" s="10" t="inlineStr">
        <is>
          <t>Interview 1</t>
        </is>
      </c>
      <c r="E18" s="13">
        <f>COUNTIF(Pipeline!$F$2:$F$60,"Interview 1")</f>
        <v/>
      </c>
    </row>
    <row r="19">
      <c r="A19" s="10" t="inlineStr">
        <is>
          <t>Final interview</t>
        </is>
      </c>
      <c r="B19" s="11">
        <f>COUNTIF(Pipeline!$M$2:$M$60,"&gt;="&amp;7)</f>
        <v/>
      </c>
      <c r="D19" s="10" t="inlineStr">
        <is>
          <t>Interview 2</t>
        </is>
      </c>
      <c r="E19" s="13">
        <f>COUNTIF(Pipeline!$F$2:$F$60,"Interview 2")</f>
        <v/>
      </c>
    </row>
    <row r="20">
      <c r="A20" s="10" t="inlineStr">
        <is>
          <t>Offer</t>
        </is>
      </c>
      <c r="B20" s="11">
        <f>COUNTIF(Pipeline!$M$2:$M$60,"&gt;="&amp;8)</f>
        <v/>
      </c>
      <c r="D20" s="10" t="inlineStr">
        <is>
          <t>Final interview</t>
        </is>
      </c>
      <c r="E20" s="13">
        <f>COUNTIF(Pipeline!$F$2:$F$60,"Final interview")</f>
        <v/>
      </c>
    </row>
    <row r="21">
      <c r="D21" s="10" t="inlineStr">
        <is>
          <t>Offer</t>
        </is>
      </c>
      <c r="E21" s="13">
        <f>COUNTIF(Pipeline!$F$2:$F$60,"Offer")</f>
        <v/>
      </c>
    </row>
    <row r="22">
      <c r="A22" s="9" t="inlineStr">
        <is>
          <t>Conversion rates</t>
        </is>
      </c>
      <c r="D22" s="14" t="inlineStr">
        <is>
          <t>Rejected</t>
        </is>
      </c>
      <c r="E22" s="15">
        <f>COUNTIF(Pipeline!$G$2:$G$60,"Rejected")</f>
        <v/>
      </c>
    </row>
    <row r="23">
      <c r="A23" s="10" t="inlineStr">
        <is>
          <t>Response rate  (responded / messaged)</t>
        </is>
      </c>
      <c r="B23" s="16">
        <f>IFERROR(B15/B14,"-")</f>
        <v/>
      </c>
      <c r="D23" s="14" t="inlineStr">
        <is>
          <t>Withdrawn</t>
        </is>
      </c>
      <c r="E23" s="15">
        <f>COUNTIF(Pipeline!$G$2:$G$60,"Withdrawn")</f>
        <v/>
      </c>
    </row>
    <row r="24">
      <c r="A24" s="10" t="inlineStr">
        <is>
          <t>Interview rate  (interviewed / messaged)</t>
        </is>
      </c>
      <c r="B24" s="16">
        <f>IFERROR(B16/B14,"-")</f>
        <v/>
      </c>
      <c r="D24" s="14" t="inlineStr">
        <is>
          <t>Closed</t>
        </is>
      </c>
      <c r="E24" s="15">
        <f>COUNTIF(Pipeline!$G$2:$G$60,"Closed")</f>
        <v/>
      </c>
    </row>
    <row r="25">
      <c r="A25" s="10" t="inlineStr">
        <is>
          <t>Offer rate  (offers / interviewed)</t>
        </is>
      </c>
      <c r="B25" s="16">
        <f>IFERROR(B20/B16,"-")</f>
        <v/>
      </c>
    </row>
    <row r="26">
      <c r="A26" s="10" t="inlineStr">
        <is>
          <t>Overall  (offers / companies)</t>
        </is>
      </c>
      <c r="B26" s="16">
        <f>IFERROR(B20/B5,"-")</f>
        <v/>
      </c>
    </row>
    <row r="28">
      <c r="A28" s="9" t="inlineStr">
        <is>
          <t>Activity</t>
        </is>
      </c>
    </row>
    <row r="29">
      <c r="A29" s="10" t="inlineStr">
        <is>
          <t>Added in the last 7 days</t>
        </is>
      </c>
      <c r="B29" s="11">
        <f>COUNTIFS(Pipeline!$H$2:$H$60,"&gt;="&amp;(TODAY()-7))</f>
        <v/>
      </c>
    </row>
    <row r="30">
      <c r="A30" s="10" t="inlineStr">
        <is>
          <t>Touched in the last 7 days</t>
        </is>
      </c>
      <c r="B30" s="11">
        <f>COUNTIFS(Pipeline!$I$2:$I$60,"&gt;="&amp;(TODAY()-7))</f>
        <v/>
      </c>
    </row>
    <row r="31">
      <c r="A31" s="10" t="inlineStr">
        <is>
          <t>Next steps overdue</t>
        </is>
      </c>
      <c r="B31" s="11">
        <f>COUNTIFS(Pipeline!$K$2:$K$60,"&lt;"&amp;TODAY(),Pipeline!$K$2:$K$60,"&gt;0",Pipeline!$G$2:$G$60,"Active")</f>
        <v/>
      </c>
    </row>
    <row r="32">
      <c r="A32" s="10" t="inlineStr">
        <is>
          <t>Next steps due in 7 days</t>
        </is>
      </c>
      <c r="B32" s="11">
        <f>COUNTIFS(Pipeline!$K$2:$K$60,"&gt;="&amp;TODAY(),Pipeline!$K$2:$K$60,"&lt;="&amp;(TODAY()+7),Pipeline!$G$2:$G$60,"Active")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22" customWidth="1" min="1" max="1"/>
    <col width="95" customWidth="1" min="2" max="2"/>
  </cols>
  <sheetData>
    <row r="1">
      <c r="A1" s="17" t="inlineStr">
        <is>
          <t>Job Search Tracker</t>
        </is>
      </c>
      <c r="B1" s="18" t="inlineStr"/>
    </row>
    <row r="2">
      <c r="A2" s="12" t="inlineStr"/>
      <c r="B2" s="19" t="inlineStr"/>
    </row>
    <row r="3">
      <c r="A3" s="20" t="inlineStr">
        <is>
          <t>This copy</t>
        </is>
      </c>
      <c r="B3" s="19" t="inlineStr">
        <is>
          <t>Pre-filled with sample companies so you can see how it works. The Dashboard, funnel, and charts are all driven off the Pipeline sheet.</t>
        </is>
      </c>
    </row>
    <row r="4">
      <c r="A4" s="20" t="inlineStr">
        <is>
          <t>Add a company</t>
        </is>
      </c>
      <c r="B4" s="19" t="inlineStr">
        <is>
          <t>Type into the next empty row of Pipeline. Only 'Company' is required. The 'Stage # (auto)' column fills itself — leave it alone.</t>
        </is>
      </c>
    </row>
    <row r="5">
      <c r="A5" s="12" t="inlineStr"/>
      <c r="B5" s="19" t="inlineStr"/>
    </row>
    <row r="6">
      <c r="A6" s="20" t="inlineStr">
        <is>
          <t>Column</t>
        </is>
      </c>
      <c r="B6" s="21" t="inlineStr">
        <is>
          <t>What it's for</t>
        </is>
      </c>
    </row>
    <row r="7">
      <c r="A7" s="12" t="inlineStr">
        <is>
          <t>Company</t>
        </is>
      </c>
      <c r="B7" s="19" t="inlineStr">
        <is>
          <t>The organization. Required.</t>
        </is>
      </c>
    </row>
    <row r="8">
      <c r="A8" s="12" t="inlineStr">
        <is>
          <t>Role</t>
        </is>
      </c>
      <c r="B8" s="19" t="inlineStr">
        <is>
          <t>The job title you're going for.</t>
        </is>
      </c>
    </row>
    <row r="9">
      <c r="A9" s="12" t="inlineStr">
        <is>
          <t>Link</t>
        </is>
      </c>
      <c r="B9" s="19" t="inlineStr">
        <is>
          <t>Job posting or company page.</t>
        </is>
      </c>
    </row>
    <row r="10">
      <c r="A10" s="12" t="inlineStr">
        <is>
          <t>Contact</t>
        </is>
      </c>
      <c r="B10" s="19" t="inlineStr">
        <is>
          <t>Person you're talking to (or hope to).</t>
        </is>
      </c>
    </row>
    <row r="11">
      <c r="A11" s="12" t="inlineStr">
        <is>
          <t>Connection</t>
        </is>
      </c>
      <c r="B11" s="19" t="inlineStr">
        <is>
          <t>1st degree = you know them · 2nd degree = one intro away · Recruiter · Cold = no connection yet.</t>
        </is>
      </c>
    </row>
    <row r="12">
      <c r="A12" s="12" t="inlineStr">
        <is>
          <t>Stage</t>
        </is>
      </c>
      <c r="B12" s="19" t="inlineStr">
        <is>
          <t>How far this has progressed. Pick the furthest point reached — don't move it backwards if you get rejected; use Status for that.</t>
        </is>
      </c>
    </row>
    <row r="13">
      <c r="A13" s="12" t="inlineStr">
        <is>
          <t>Status</t>
        </is>
      </c>
      <c r="B13" s="19" t="inlineStr">
        <is>
          <t>Active = still alive · Rejected · Withdrawn = you pulled out · Closed = went quiet / no response. Default is Active.</t>
        </is>
      </c>
    </row>
    <row r="14">
      <c r="A14" s="12" t="inlineStr">
        <is>
          <t>Date added</t>
        </is>
      </c>
      <c r="B14" s="19" t="inlineStr">
        <is>
          <t>When this went on the list.</t>
        </is>
      </c>
    </row>
    <row r="15">
      <c r="A15" s="12" t="inlineStr">
        <is>
          <t>Last activity</t>
        </is>
      </c>
      <c r="B15" s="19" t="inlineStr">
        <is>
          <t>The last time anything happened. Update it as you go — it drives the 'touched in last 7 days' number.</t>
        </is>
      </c>
    </row>
    <row r="16">
      <c r="A16" s="12" t="inlineStr">
        <is>
          <t>Next step</t>
        </is>
      </c>
      <c r="B16" s="19" t="inlineStr">
        <is>
          <t>The one thing to do next (e.g. 'send thank-you note').</t>
        </is>
      </c>
    </row>
    <row r="17">
      <c r="A17" s="12" t="inlineStr">
        <is>
          <t>Next step date</t>
        </is>
      </c>
      <c r="B17" s="19" t="inlineStr">
        <is>
          <t>When that's due. Overdue ones turn red while the row is Active.</t>
        </is>
      </c>
    </row>
    <row r="18">
      <c r="A18" s="12" t="inlineStr">
        <is>
          <t>Notes</t>
        </is>
      </c>
      <c r="B18" s="19" t="inlineStr">
        <is>
          <t>Anything else.</t>
        </is>
      </c>
    </row>
    <row r="19">
      <c r="A19" s="12" t="inlineStr"/>
      <c r="B19" s="19" t="inlineStr"/>
    </row>
    <row r="20">
      <c r="A20" s="20" t="inlineStr">
        <is>
          <t>Why Stage and Status are separate</t>
        </is>
      </c>
      <c r="B20" s="19" t="inlineStr">
        <is>
          <t>So a rejection after a final-round interview still counts in your funnel. Stage remembers how far you got; Status records how it ended.</t>
        </is>
      </c>
    </row>
    <row r="21">
      <c r="A21" s="12" t="inlineStr"/>
      <c r="B21" s="19" t="inlineStr"/>
    </row>
    <row r="22">
      <c r="A22" s="20" t="inlineStr">
        <is>
          <t>Dashboard</t>
        </is>
      </c>
      <c r="B22" s="19" t="inlineStr">
        <is>
          <t>Read-only — all formulas and charts. 'Funnel' counts everyone who reached a stage OR went past it. 'Conversion rates' are ratios of those.</t>
        </is>
      </c>
    </row>
    <row r="23">
      <c r="A23" s="20" t="inlineStr">
        <is>
          <t>Config sheet</t>
        </is>
      </c>
      <c r="B23" s="19" t="inlineStr">
        <is>
          <t>Holds the ordered stage list that powers the funnel math. Only touch it if you rename a stage — then update the dropdown in Pipeline to match.</t>
        </is>
      </c>
    </row>
    <row r="24">
      <c r="A24" s="12" t="inlineStr"/>
      <c r="B24" s="19" t="inlineStr"/>
    </row>
    <row r="25">
      <c r="A25" s="20" t="inlineStr">
        <is>
          <t>Add more rows</t>
        </is>
      </c>
      <c r="B25" s="19" t="inlineStr">
        <is>
          <t>The sheet is set up for 199 companies (rows 2-200 (demo: 2-40)). Need more? Copy the last 'Stage # (auto)' cell down as far as you like.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22" customWidth="1" min="1" max="1"/>
    <col width="6" customWidth="1" min="2" max="2"/>
  </cols>
  <sheetData>
    <row r="1">
      <c r="A1" s="12" t="inlineStr">
        <is>
          <t>Stage (in order)</t>
        </is>
      </c>
      <c r="B1" s="12" t="inlineStr">
        <is>
          <t>#</t>
        </is>
      </c>
      <c r="D1" s="12" t="inlineStr">
        <is>
          <t>Status options</t>
        </is>
      </c>
      <c r="F1" s="12" t="inlineStr">
        <is>
          <t>Connection options</t>
        </is>
      </c>
    </row>
    <row r="2">
      <c r="A2" s="10" t="inlineStr">
        <is>
          <t>Interested</t>
        </is>
      </c>
      <c r="B2" s="10" t="n">
        <v>1</v>
      </c>
      <c r="D2" s="10" t="inlineStr">
        <is>
          <t>Active</t>
        </is>
      </c>
      <c r="F2" s="10" t="inlineStr">
        <is>
          <t>1st degree</t>
        </is>
      </c>
    </row>
    <row r="3">
      <c r="A3" s="10" t="inlineStr">
        <is>
          <t>Messaged</t>
        </is>
      </c>
      <c r="B3" s="10" t="n">
        <v>2</v>
      </c>
      <c r="D3" s="10" t="inlineStr">
        <is>
          <t>Rejected</t>
        </is>
      </c>
      <c r="F3" s="10" t="inlineStr">
        <is>
          <t>2nd degree</t>
        </is>
      </c>
    </row>
    <row r="4">
      <c r="A4" s="10" t="inlineStr">
        <is>
          <t>Response received</t>
        </is>
      </c>
      <c r="B4" s="10" t="n">
        <v>3</v>
      </c>
      <c r="D4" s="10" t="inlineStr">
        <is>
          <t>Withdrawn</t>
        </is>
      </c>
      <c r="F4" s="10" t="inlineStr">
        <is>
          <t>Recruiter</t>
        </is>
      </c>
    </row>
    <row r="5">
      <c r="A5" s="10" t="inlineStr">
        <is>
          <t>Interview scheduled</t>
        </is>
      </c>
      <c r="B5" s="10" t="n">
        <v>4</v>
      </c>
      <c r="D5" s="10" t="inlineStr">
        <is>
          <t>Closed</t>
        </is>
      </c>
      <c r="F5" s="10" t="inlineStr">
        <is>
          <t>Cold</t>
        </is>
      </c>
    </row>
    <row r="6">
      <c r="A6" s="10" t="inlineStr">
        <is>
          <t>Interview 1</t>
        </is>
      </c>
      <c r="B6" s="10" t="n">
        <v>5</v>
      </c>
    </row>
    <row r="7">
      <c r="A7" s="10" t="inlineStr">
        <is>
          <t>Interview 2</t>
        </is>
      </c>
      <c r="B7" s="10" t="n">
        <v>6</v>
      </c>
    </row>
    <row r="8">
      <c r="A8" s="10" t="inlineStr">
        <is>
          <t>Final interview</t>
        </is>
      </c>
      <c r="B8" s="10" t="n">
        <v>7</v>
      </c>
    </row>
    <row r="9">
      <c r="A9" s="10" t="inlineStr">
        <is>
          <t>Offer</t>
        </is>
      </c>
      <c r="B9" s="10" t="n">
        <v>8</v>
      </c>
    </row>
    <row r="12">
      <c r="A12" s="8" t="inlineStr">
        <is>
          <t>This sheet powers the dropdowns and the funnel math. Leave it unless you rename a stage.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2026-09-09T19:06:36Z</dcterms:created>
  <dcterms:modified xsi:type="dcterms:W3CDTF">2026-09-09T19:06:36Z</dcterms:modified>
</cp:coreProperties>
</file>